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T1_annuiteetti" sheetId="1" r:id="rId1"/>
    <sheet name="T2_painoindeksi" sheetId="2" r:id="rId2"/>
    <sheet name="T3_sukunimi" sheetId="3" r:id="rId3"/>
    <sheet name="T3_sukunimi (2)" sheetId="4" r:id="rId4"/>
    <sheet name="T3_sukunimi (3)" sheetId="5" r:id="rId5"/>
    <sheet name="T3_yhteensä" sheetId="6" r:id="rId6"/>
    <sheet name="T4_lkm" sheetId="7" r:id="rId7"/>
    <sheet name="Taul1" sheetId="8" r:id="rId8"/>
  </sheets>
  <definedNames/>
  <calcPr fullCalcOnLoad="1"/>
</workbook>
</file>

<file path=xl/sharedStrings.xml><?xml version="1.0" encoding="utf-8"?>
<sst xmlns="http://schemas.openxmlformats.org/spreadsheetml/2006/main" count="110" uniqueCount="65">
  <si>
    <t>LAINALASKELMA: annuiteettilyhennys</t>
  </si>
  <si>
    <t>Määrä</t>
  </si>
  <si>
    <t>Korko</t>
  </si>
  <si>
    <t>Aika vuosina</t>
  </si>
  <si>
    <t>Eriä/v</t>
  </si>
  <si>
    <t>KK-maksu</t>
  </si>
  <si>
    <t>Erän
nro</t>
  </si>
  <si>
    <t>Erä
päivä</t>
  </si>
  <si>
    <t>Alku-
saldo</t>
  </si>
  <si>
    <t>Lyhennys</t>
  </si>
  <si>
    <t>Loppu-
saldo</t>
  </si>
  <si>
    <t>Kum.
Korko</t>
  </si>
  <si>
    <t>Indeksi</t>
  </si>
  <si>
    <t>Lihavuus</t>
  </si>
  <si>
    <t>alipaino</t>
  </si>
  <si>
    <t>ihannepaino</t>
  </si>
  <si>
    <t>lievä ylipaino</t>
  </si>
  <si>
    <t>selvä ylipaino</t>
  </si>
  <si>
    <t>vakava ylipaino</t>
  </si>
  <si>
    <t>Nimi</t>
  </si>
  <si>
    <t>Pituus</t>
  </si>
  <si>
    <t>Paino</t>
  </si>
  <si>
    <t>Painoindeksi</t>
  </si>
  <si>
    <t>Matti</t>
  </si>
  <si>
    <t>Mikko</t>
  </si>
  <si>
    <t>Veikko</t>
  </si>
  <si>
    <t>Esko</t>
  </si>
  <si>
    <t>Heikki</t>
  </si>
  <si>
    <t>Palkkakortti</t>
  </si>
  <si>
    <t>Aalto Anna</t>
  </si>
  <si>
    <t>Tuntipalkka</t>
  </si>
  <si>
    <t>Työaika/vrk</t>
  </si>
  <si>
    <t>Viikon-
päivä</t>
  </si>
  <si>
    <t>Pvm</t>
  </si>
  <si>
    <t>Tunteja</t>
  </si>
  <si>
    <t>Palkka
yhteensä</t>
  </si>
  <si>
    <t>ma</t>
  </si>
  <si>
    <t>ti</t>
  </si>
  <si>
    <t>ke</t>
  </si>
  <si>
    <t>to</t>
  </si>
  <si>
    <t>pe</t>
  </si>
  <si>
    <t>Saari Seppo</t>
  </si>
  <si>
    <t>Niemi Niko</t>
  </si>
  <si>
    <t>Palkat: viikko 10</t>
  </si>
  <si>
    <t>Nuoret</t>
  </si>
  <si>
    <t>Keski-ikäiset</t>
  </si>
  <si>
    <t>Eläkeläiset</t>
  </si>
  <si>
    <t>Yht</t>
  </si>
  <si>
    <t>Ikäryhmät</t>
  </si>
  <si>
    <t>Lukumäärä</t>
  </si>
  <si>
    <t>Tilattu määrä</t>
  </si>
  <si>
    <t>Ikä</t>
  </si>
  <si>
    <t>Pirjo</t>
  </si>
  <si>
    <t>Sirpa</t>
  </si>
  <si>
    <t>Kari</t>
  </si>
  <si>
    <t>Ville H.</t>
  </si>
  <si>
    <t>Veera</t>
  </si>
  <si>
    <t>Minna</t>
  </si>
  <si>
    <t>Arja</t>
  </si>
  <si>
    <t>Teija</t>
  </si>
  <si>
    <t>Ville S.</t>
  </si>
  <si>
    <t>Yht.</t>
  </si>
  <si>
    <t>K</t>
  </si>
  <si>
    <t>N</t>
  </si>
  <si>
    <t>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</si>
</sst>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yy;@"/>
    <numFmt numFmtId="166" formatCode="dd\.mm\.yy;@"/>
    <numFmt numFmtId="167" formatCode="mmm/yyyy"/>
    <numFmt numFmtId="168" formatCode="_-* #,##0.0\ _€_-;\-* #,##0.0\ _€_-;_-* &quot;-&quot;??\ _€_-;_-@_-"/>
    <numFmt numFmtId="169" formatCode="_-* #,##0\ _€_-;\-* #,##0\ _€_-;_-* &quot;-&quot;??\ _€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_ ;\-#,##0\ "/>
    <numFmt numFmtId="176" formatCode="#,##0.00_ ;[Red]\-#,##0.00\ "/>
    <numFmt numFmtId="177" formatCode="#,##0.00_ ;\-#,##0.00\ "/>
    <numFmt numFmtId="178" formatCode="#,##0.0_ ;\-#,##0.0\ "/>
    <numFmt numFmtId="179" formatCode="_-* #,##0.00\ [$€-40B]_-;\-* #,##0.00\ [$€-40B]_-;_-* &quot;-&quot;??\ [$€-40B]_-;_-@_-"/>
    <numFmt numFmtId="180" formatCode="_-* #,##0.0\ [$€-40B]_-;\-* #,##0.0\ [$€-40B]_-;_-* &quot;-&quot;??\ [$€-40B]_-;_-@_-"/>
    <numFmt numFmtId="181" formatCode="_-* #,##0\ [$€-40B]_-;\-* #,##0\ [$€-40B]_-;_-* &quot;-&quot;??\ [$€-40B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6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7" tint="-0.24993999302387238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EDF69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ck">
        <color rgb="FF00B050"/>
      </bottom>
    </border>
    <border>
      <left>
        <color indexed="63"/>
      </left>
      <right style="thin"/>
      <top style="thin"/>
      <bottom style="thick">
        <color rgb="FF00B05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ck">
        <color rgb="FF00B050"/>
      </bottom>
    </border>
    <border>
      <left style="thin"/>
      <right>
        <color indexed="63"/>
      </right>
      <top style="thick">
        <color rgb="FF00B050"/>
      </top>
      <bottom style="thin"/>
    </border>
    <border>
      <left>
        <color indexed="63"/>
      </left>
      <right>
        <color indexed="63"/>
      </right>
      <top style="thick">
        <color rgb="FF00B050"/>
      </top>
      <bottom style="thin"/>
    </border>
    <border>
      <left>
        <color indexed="63"/>
      </left>
      <right style="thin"/>
      <top style="thick">
        <color rgb="FF00B05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2" fillId="0" borderId="13" xfId="0" applyFont="1" applyBorder="1" applyAlignment="1">
      <alignment/>
    </xf>
    <xf numFmtId="166" fontId="0" fillId="0" borderId="0" xfId="0" applyNumberFormat="1" applyAlignment="1">
      <alignment/>
    </xf>
    <xf numFmtId="10" fontId="0" fillId="0" borderId="12" xfId="0" applyNumberFormat="1" applyFont="1" applyBorder="1" applyAlignment="1">
      <alignment/>
    </xf>
    <xf numFmtId="175" fontId="0" fillId="0" borderId="14" xfId="39" applyNumberFormat="1" applyFont="1" applyBorder="1" applyAlignment="1">
      <alignment readingOrder="2"/>
    </xf>
    <xf numFmtId="0" fontId="32" fillId="0" borderId="15" xfId="0" applyFont="1" applyBorder="1" applyAlignment="1">
      <alignment wrapText="1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32" fillId="0" borderId="15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32" fillId="34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7" fillId="0" borderId="0" xfId="0" applyFont="1" applyAlignment="1">
      <alignment/>
    </xf>
    <xf numFmtId="0" fontId="32" fillId="0" borderId="15" xfId="0" applyFont="1" applyBorder="1" applyAlignment="1">
      <alignment horizontal="center"/>
    </xf>
    <xf numFmtId="9" fontId="32" fillId="0" borderId="15" xfId="0" applyNumberFormat="1" applyFont="1" applyBorder="1" applyAlignment="1">
      <alignment horizontal="center"/>
    </xf>
    <xf numFmtId="9" fontId="32" fillId="0" borderId="16" xfId="0" applyNumberFormat="1" applyFont="1" applyBorder="1" applyAlignment="1">
      <alignment horizontal="center"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0" fontId="32" fillId="0" borderId="16" xfId="0" applyFont="1" applyBorder="1" applyAlignment="1">
      <alignment horizontal="center"/>
    </xf>
    <xf numFmtId="181" fontId="0" fillId="0" borderId="0" xfId="0" applyNumberFormat="1" applyAlignment="1">
      <alignment/>
    </xf>
    <xf numFmtId="179" fontId="0" fillId="0" borderId="16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 horizontal="center"/>
    </xf>
    <xf numFmtId="8" fontId="0" fillId="35" borderId="21" xfId="0" applyNumberFormat="1" applyFont="1" applyFill="1" applyBorder="1" applyAlignment="1">
      <alignment/>
    </xf>
    <xf numFmtId="175" fontId="0" fillId="35" borderId="16" xfId="39" applyNumberFormat="1" applyFont="1" applyFill="1" applyBorder="1" applyAlignment="1">
      <alignment horizontal="right" readingOrder="2"/>
    </xf>
    <xf numFmtId="2" fontId="0" fillId="35" borderId="16" xfId="0" applyNumberFormat="1" applyFill="1" applyBorder="1" applyAlignment="1">
      <alignment/>
    </xf>
    <xf numFmtId="176" fontId="0" fillId="35" borderId="16" xfId="0" applyNumberFormat="1" applyFill="1" applyBorder="1" applyAlignment="1">
      <alignment readingOrder="2"/>
    </xf>
    <xf numFmtId="175" fontId="0" fillId="35" borderId="16" xfId="0" applyNumberFormat="1" applyFill="1" applyBorder="1" applyAlignment="1">
      <alignment/>
    </xf>
    <xf numFmtId="175" fontId="0" fillId="35" borderId="17" xfId="39" applyNumberFormat="1" applyFont="1" applyFill="1" applyBorder="1" applyAlignment="1">
      <alignment horizontal="right" readingOrder="2"/>
    </xf>
    <xf numFmtId="2" fontId="0" fillId="35" borderId="17" xfId="0" applyNumberFormat="1" applyFill="1" applyBorder="1" applyAlignment="1">
      <alignment/>
    </xf>
    <xf numFmtId="176" fontId="0" fillId="35" borderId="17" xfId="0" applyNumberFormat="1" applyFill="1" applyBorder="1" applyAlignment="1">
      <alignment readingOrder="2"/>
    </xf>
    <xf numFmtId="175" fontId="0" fillId="35" borderId="17" xfId="0" applyNumberFormat="1" applyFill="1" applyBorder="1" applyAlignment="1">
      <alignment/>
    </xf>
    <xf numFmtId="175" fontId="0" fillId="35" borderId="18" xfId="39" applyNumberFormat="1" applyFont="1" applyFill="1" applyBorder="1" applyAlignment="1">
      <alignment horizontal="right" readingOrder="2"/>
    </xf>
    <xf numFmtId="2" fontId="0" fillId="35" borderId="18" xfId="0" applyNumberFormat="1" applyFill="1" applyBorder="1" applyAlignment="1">
      <alignment/>
    </xf>
    <xf numFmtId="176" fontId="0" fillId="35" borderId="18" xfId="0" applyNumberFormat="1" applyFill="1" applyBorder="1" applyAlignment="1">
      <alignment readingOrder="2"/>
    </xf>
    <xf numFmtId="175" fontId="0" fillId="35" borderId="18" xfId="0" applyNumberFormat="1" applyFill="1" applyBorder="1" applyAlignment="1">
      <alignment/>
    </xf>
    <xf numFmtId="0" fontId="32" fillId="34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center"/>
    </xf>
    <xf numFmtId="0" fontId="39" fillId="33" borderId="29" xfId="0" applyFont="1" applyFill="1" applyBorder="1" applyAlignment="1">
      <alignment/>
    </xf>
    <xf numFmtId="0" fontId="39" fillId="33" borderId="30" xfId="0" applyFont="1" applyFill="1" applyBorder="1" applyAlignment="1">
      <alignment horizontal="center"/>
    </xf>
    <xf numFmtId="0" fontId="39" fillId="33" borderId="31" xfId="0" applyFont="1" applyFill="1" applyBorder="1" applyAlignment="1">
      <alignment/>
    </xf>
    <xf numFmtId="0" fontId="38" fillId="33" borderId="0" xfId="0" applyFon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3" max="4" width="11.8515625" style="0" bestFit="1" customWidth="1"/>
  </cols>
  <sheetData>
    <row r="1" ht="15">
      <c r="A1" t="s">
        <v>0</v>
      </c>
    </row>
    <row r="3" spans="3:4" ht="15">
      <c r="C3" s="1" t="s">
        <v>1</v>
      </c>
      <c r="D3" s="7">
        <v>10000</v>
      </c>
    </row>
    <row r="4" spans="3:4" ht="15">
      <c r="C4" s="2" t="s">
        <v>2</v>
      </c>
      <c r="D4" s="6">
        <v>0.035</v>
      </c>
    </row>
    <row r="5" spans="3:4" ht="15">
      <c r="C5" s="2" t="s">
        <v>3</v>
      </c>
      <c r="D5" s="3">
        <v>3</v>
      </c>
    </row>
    <row r="6" spans="3:4" ht="15">
      <c r="C6" s="2" t="s">
        <v>4</v>
      </c>
      <c r="D6" s="3">
        <v>12</v>
      </c>
    </row>
    <row r="7" spans="3:4" ht="15">
      <c r="C7" s="4" t="s">
        <v>5</v>
      </c>
      <c r="D7" s="61">
        <f>PMT(D4/12,D5*D6,D3)*-1</f>
        <v>293.0207972691085</v>
      </c>
    </row>
    <row r="10" spans="1:7" ht="30">
      <c r="A10" s="15" t="s">
        <v>6</v>
      </c>
      <c r="B10" s="15" t="s">
        <v>7</v>
      </c>
      <c r="C10" s="15" t="s">
        <v>8</v>
      </c>
      <c r="D10" s="15" t="s">
        <v>2</v>
      </c>
      <c r="E10" s="15" t="s">
        <v>9</v>
      </c>
      <c r="F10" s="15" t="s">
        <v>10</v>
      </c>
      <c r="G10" s="15" t="s">
        <v>11</v>
      </c>
    </row>
    <row r="11" spans="1:7" ht="15">
      <c r="A11" s="9">
        <v>1</v>
      </c>
      <c r="B11" s="10">
        <v>38353</v>
      </c>
      <c r="C11" s="62">
        <f>$D$3</f>
        <v>10000</v>
      </c>
      <c r="D11" s="63">
        <f>C11*$D$4/12</f>
        <v>29.16666666666667</v>
      </c>
      <c r="E11" s="64">
        <f>$D$7-D11</f>
        <v>263.85413060244184</v>
      </c>
      <c r="F11" s="65">
        <f>C11-E11</f>
        <v>9736.145869397558</v>
      </c>
      <c r="G11" s="63">
        <f>SUM($D$11:D11)</f>
        <v>29.16666666666667</v>
      </c>
    </row>
    <row r="12" spans="1:7" ht="15">
      <c r="A12" s="11">
        <v>2</v>
      </c>
      <c r="B12" s="12">
        <v>38384</v>
      </c>
      <c r="C12" s="66">
        <f>C11-E11</f>
        <v>9736.145869397558</v>
      </c>
      <c r="D12" s="67">
        <f>C12*$D$4/12</f>
        <v>28.397092119076216</v>
      </c>
      <c r="E12" s="68">
        <f aca="true" t="shared" si="0" ref="E12:E46">$D$7-D12</f>
        <v>264.6237051500323</v>
      </c>
      <c r="F12" s="69">
        <f>C12-E12</f>
        <v>9471.522164247526</v>
      </c>
      <c r="G12" s="67">
        <f>SUM($D$11:D12)</f>
        <v>57.56375878574289</v>
      </c>
    </row>
    <row r="13" spans="1:7" ht="15">
      <c r="A13" s="11">
        <v>3</v>
      </c>
      <c r="B13" s="12">
        <v>38412</v>
      </c>
      <c r="C13" s="66">
        <f aca="true" t="shared" si="1" ref="C13:C28">C12-E12</f>
        <v>9471.522164247526</v>
      </c>
      <c r="D13" s="67">
        <f aca="true" t="shared" si="2" ref="D13:D46">C13*$D$4/12</f>
        <v>27.625272979055286</v>
      </c>
      <c r="E13" s="68">
        <f t="shared" si="0"/>
        <v>265.39552429005323</v>
      </c>
      <c r="F13" s="69">
        <f aca="true" t="shared" si="3" ref="F13:F29">C13-E13</f>
        <v>9206.126639957472</v>
      </c>
      <c r="G13" s="67">
        <f>SUM($D$11:D13)</f>
        <v>85.18903176479817</v>
      </c>
    </row>
    <row r="14" spans="1:7" ht="15">
      <c r="A14" s="11">
        <v>4</v>
      </c>
      <c r="B14" s="12">
        <v>38443</v>
      </c>
      <c r="C14" s="66">
        <f t="shared" si="1"/>
        <v>9206.126639957472</v>
      </c>
      <c r="D14" s="67">
        <f t="shared" si="2"/>
        <v>26.851202699875966</v>
      </c>
      <c r="E14" s="68">
        <f t="shared" si="0"/>
        <v>266.1695945692326</v>
      </c>
      <c r="F14" s="69">
        <f t="shared" si="3"/>
        <v>8939.95704538824</v>
      </c>
      <c r="G14" s="67">
        <f>SUM($D$11:D14)</f>
        <v>112.04023446467414</v>
      </c>
    </row>
    <row r="15" spans="1:7" ht="15">
      <c r="A15" s="11">
        <v>5</v>
      </c>
      <c r="B15" s="12">
        <v>38473</v>
      </c>
      <c r="C15" s="66">
        <f t="shared" si="1"/>
        <v>8939.95704538824</v>
      </c>
      <c r="D15" s="67">
        <f t="shared" si="2"/>
        <v>26.074874715715705</v>
      </c>
      <c r="E15" s="68">
        <f t="shared" si="0"/>
        <v>266.94592255339285</v>
      </c>
      <c r="F15" s="69">
        <f t="shared" si="3"/>
        <v>8673.011122834847</v>
      </c>
      <c r="G15" s="67">
        <f>SUM($D$11:D15)</f>
        <v>138.11510918038985</v>
      </c>
    </row>
    <row r="16" spans="1:7" ht="15">
      <c r="A16" s="11">
        <v>6</v>
      </c>
      <c r="B16" s="12">
        <v>38504</v>
      </c>
      <c r="C16" s="66">
        <f t="shared" si="1"/>
        <v>8673.011122834847</v>
      </c>
      <c r="D16" s="67">
        <f t="shared" si="2"/>
        <v>25.296282441601637</v>
      </c>
      <c r="E16" s="68">
        <f t="shared" si="0"/>
        <v>267.7245148275069</v>
      </c>
      <c r="F16" s="69">
        <f t="shared" si="3"/>
        <v>8405.28660800734</v>
      </c>
      <c r="G16" s="67">
        <f>SUM($D$11:D16)</f>
        <v>163.4113916219915</v>
      </c>
    </row>
    <row r="17" spans="1:7" ht="15">
      <c r="A17" s="11">
        <v>7</v>
      </c>
      <c r="B17" s="12">
        <v>38534</v>
      </c>
      <c r="C17" s="66">
        <f t="shared" si="1"/>
        <v>8405.28660800734</v>
      </c>
      <c r="D17" s="67">
        <f t="shared" si="2"/>
        <v>24.51541927335474</v>
      </c>
      <c r="E17" s="68">
        <f t="shared" si="0"/>
        <v>268.5053779957538</v>
      </c>
      <c r="F17" s="69">
        <f t="shared" si="3"/>
        <v>8136.781230011587</v>
      </c>
      <c r="G17" s="67">
        <f>SUM($D$11:D17)</f>
        <v>187.92681089534625</v>
      </c>
    </row>
    <row r="18" spans="1:7" ht="15">
      <c r="A18" s="11">
        <v>8</v>
      </c>
      <c r="B18" s="12">
        <v>38565</v>
      </c>
      <c r="C18" s="66">
        <f t="shared" si="1"/>
        <v>8136.781230011587</v>
      </c>
      <c r="D18" s="67">
        <f t="shared" si="2"/>
        <v>23.7322785875338</v>
      </c>
      <c r="E18" s="68">
        <f t="shared" si="0"/>
        <v>269.2885186815747</v>
      </c>
      <c r="F18" s="69">
        <f t="shared" si="3"/>
        <v>7867.492711330012</v>
      </c>
      <c r="G18" s="67">
        <f>SUM($D$11:D18)</f>
        <v>211.65908948288006</v>
      </c>
    </row>
    <row r="19" spans="1:7" ht="15">
      <c r="A19" s="11">
        <v>9</v>
      </c>
      <c r="B19" s="12">
        <v>38596</v>
      </c>
      <c r="C19" s="66">
        <f t="shared" si="1"/>
        <v>7867.492711330012</v>
      </c>
      <c r="D19" s="67">
        <f t="shared" si="2"/>
        <v>22.946853741379204</v>
      </c>
      <c r="E19" s="68">
        <f t="shared" si="0"/>
        <v>270.07394352772934</v>
      </c>
      <c r="F19" s="69">
        <f t="shared" si="3"/>
        <v>7597.418767802283</v>
      </c>
      <c r="G19" s="67">
        <f>SUM($D$11:D19)</f>
        <v>234.60594322425928</v>
      </c>
    </row>
    <row r="20" spans="1:7" ht="15">
      <c r="A20" s="11">
        <v>10</v>
      </c>
      <c r="B20" s="12">
        <v>38626</v>
      </c>
      <c r="C20" s="66">
        <f t="shared" si="1"/>
        <v>7597.418767802283</v>
      </c>
      <c r="D20" s="67">
        <f t="shared" si="2"/>
        <v>22.15913807275666</v>
      </c>
      <c r="E20" s="68">
        <f t="shared" si="0"/>
        <v>270.86165919635187</v>
      </c>
      <c r="F20" s="69">
        <f t="shared" si="3"/>
        <v>7326.557108605931</v>
      </c>
      <c r="G20" s="67">
        <f>SUM($D$11:D20)</f>
        <v>256.76508129701597</v>
      </c>
    </row>
    <row r="21" spans="1:7" ht="15">
      <c r="A21" s="11">
        <v>11</v>
      </c>
      <c r="B21" s="12">
        <v>38657</v>
      </c>
      <c r="C21" s="66">
        <f t="shared" si="1"/>
        <v>7326.557108605931</v>
      </c>
      <c r="D21" s="67">
        <f t="shared" si="2"/>
        <v>21.369124900100633</v>
      </c>
      <c r="E21" s="68">
        <f t="shared" si="0"/>
        <v>271.6516723690079</v>
      </c>
      <c r="F21" s="69">
        <f t="shared" si="3"/>
        <v>7054.9054362369225</v>
      </c>
      <c r="G21" s="67">
        <f>SUM($D$11:D21)</f>
        <v>278.1342061971166</v>
      </c>
    </row>
    <row r="22" spans="1:7" ht="15">
      <c r="A22" s="13">
        <v>12</v>
      </c>
      <c r="B22" s="14">
        <v>38687</v>
      </c>
      <c r="C22" s="70">
        <f t="shared" si="1"/>
        <v>7054.9054362369225</v>
      </c>
      <c r="D22" s="71">
        <f t="shared" si="2"/>
        <v>20.576807522357694</v>
      </c>
      <c r="E22" s="72">
        <f t="shared" si="0"/>
        <v>272.44398974675084</v>
      </c>
      <c r="F22" s="73">
        <f t="shared" si="3"/>
        <v>6782.4614464901715</v>
      </c>
      <c r="G22" s="71">
        <f>SUM($D$11:D22)</f>
        <v>298.7110137194743</v>
      </c>
    </row>
    <row r="23" spans="1:7" ht="15">
      <c r="A23" s="11">
        <v>13</v>
      </c>
      <c r="B23" s="12">
        <v>38718</v>
      </c>
      <c r="C23" s="66">
        <f t="shared" si="1"/>
        <v>6782.4614464901715</v>
      </c>
      <c r="D23" s="67">
        <f t="shared" si="2"/>
        <v>19.782179218929667</v>
      </c>
      <c r="E23" s="68">
        <f t="shared" si="0"/>
        <v>273.23861805017884</v>
      </c>
      <c r="F23" s="69">
        <f t="shared" si="3"/>
        <v>6509.222828439993</v>
      </c>
      <c r="G23" s="67">
        <f>SUM($D$11:D23)</f>
        <v>318.493192938404</v>
      </c>
    </row>
    <row r="24" spans="1:7" ht="15">
      <c r="A24" s="11">
        <v>14</v>
      </c>
      <c r="B24" s="12">
        <v>38749</v>
      </c>
      <c r="C24" s="66">
        <f t="shared" si="1"/>
        <v>6509.222828439993</v>
      </c>
      <c r="D24" s="67">
        <f t="shared" si="2"/>
        <v>18.985233249616645</v>
      </c>
      <c r="E24" s="68">
        <f t="shared" si="0"/>
        <v>274.03556401949186</v>
      </c>
      <c r="F24" s="69">
        <f t="shared" si="3"/>
        <v>6235.1872644205005</v>
      </c>
      <c r="G24" s="67">
        <f>SUM($D$11:D24)</f>
        <v>337.47842618802065</v>
      </c>
    </row>
    <row r="25" spans="1:7" ht="15">
      <c r="A25" s="11">
        <v>15</v>
      </c>
      <c r="B25" s="12">
        <v>38777</v>
      </c>
      <c r="C25" s="66">
        <f t="shared" si="1"/>
        <v>6235.1872644205005</v>
      </c>
      <c r="D25" s="67">
        <f t="shared" si="2"/>
        <v>18.185962854559794</v>
      </c>
      <c r="E25" s="68">
        <f t="shared" si="0"/>
        <v>274.8348344145487</v>
      </c>
      <c r="F25" s="69">
        <f t="shared" si="3"/>
        <v>5960.352430005952</v>
      </c>
      <c r="G25" s="67">
        <f>SUM($D$11:D25)</f>
        <v>355.66438904258047</v>
      </c>
    </row>
    <row r="26" spans="1:7" ht="15">
      <c r="A26" s="11">
        <v>16</v>
      </c>
      <c r="B26" s="12">
        <v>38808</v>
      </c>
      <c r="C26" s="66">
        <f t="shared" si="1"/>
        <v>5960.352430005952</v>
      </c>
      <c r="D26" s="67">
        <f t="shared" si="2"/>
        <v>17.384361254184025</v>
      </c>
      <c r="E26" s="68">
        <f t="shared" si="0"/>
        <v>275.6364360149245</v>
      </c>
      <c r="F26" s="69">
        <f t="shared" si="3"/>
        <v>5684.715993991027</v>
      </c>
      <c r="G26" s="67">
        <f>SUM($D$11:D26)</f>
        <v>373.04875029676447</v>
      </c>
    </row>
    <row r="27" spans="1:7" ht="15">
      <c r="A27" s="11">
        <v>17</v>
      </c>
      <c r="B27" s="12">
        <v>38838</v>
      </c>
      <c r="C27" s="66">
        <f t="shared" si="1"/>
        <v>5684.715993991027</v>
      </c>
      <c r="D27" s="67">
        <f t="shared" si="2"/>
        <v>16.580421649140497</v>
      </c>
      <c r="E27" s="68">
        <f t="shared" si="0"/>
        <v>276.44037561996805</v>
      </c>
      <c r="F27" s="69">
        <f t="shared" si="3"/>
        <v>5408.275618371059</v>
      </c>
      <c r="G27" s="67">
        <f>SUM($D$11:D27)</f>
        <v>389.62917194590494</v>
      </c>
    </row>
    <row r="28" spans="1:7" ht="15">
      <c r="A28" s="11">
        <v>18</v>
      </c>
      <c r="B28" s="12">
        <v>38869</v>
      </c>
      <c r="C28" s="66">
        <f t="shared" si="1"/>
        <v>5408.275618371059</v>
      </c>
      <c r="D28" s="67">
        <f t="shared" si="2"/>
        <v>15.774137220248925</v>
      </c>
      <c r="E28" s="68">
        <f t="shared" si="0"/>
        <v>277.2466600488596</v>
      </c>
      <c r="F28" s="69">
        <f t="shared" si="3"/>
        <v>5131.028958322199</v>
      </c>
      <c r="G28" s="67">
        <f>SUM($D$11:D28)</f>
        <v>405.40330916615386</v>
      </c>
    </row>
    <row r="29" spans="1:7" ht="15">
      <c r="A29" s="11">
        <v>19</v>
      </c>
      <c r="B29" s="12">
        <v>38899</v>
      </c>
      <c r="C29" s="66">
        <f>C28-E28</f>
        <v>5131.028958322199</v>
      </c>
      <c r="D29" s="67">
        <f>C29*$D$4/12</f>
        <v>14.96550112843975</v>
      </c>
      <c r="E29" s="68">
        <f t="shared" si="0"/>
        <v>278.05529614066876</v>
      </c>
      <c r="F29" s="69">
        <f t="shared" si="3"/>
        <v>4852.973662181531</v>
      </c>
      <c r="G29" s="67">
        <f>SUM($D$11:D29)</f>
        <v>420.36881029459363</v>
      </c>
    </row>
    <row r="30" spans="1:7" ht="15">
      <c r="A30" s="11">
        <v>20</v>
      </c>
      <c r="B30" s="12">
        <v>38930</v>
      </c>
      <c r="C30" s="66">
        <f aca="true" t="shared" si="4" ref="C30:C46">C29-E29</f>
        <v>4852.973662181531</v>
      </c>
      <c r="D30" s="67">
        <f t="shared" si="2"/>
        <v>14.154506514696132</v>
      </c>
      <c r="E30" s="68">
        <f t="shared" si="0"/>
        <v>278.8662907544124</v>
      </c>
      <c r="F30" s="69">
        <f aca="true" t="shared" si="5" ref="F30:F46">C30-E30</f>
        <v>4574.107371427119</v>
      </c>
      <c r="G30" s="67">
        <f>SUM($D$11:D30)</f>
        <v>434.5233168092898</v>
      </c>
    </row>
    <row r="31" spans="1:7" ht="15">
      <c r="A31" s="11">
        <v>21</v>
      </c>
      <c r="B31" s="12">
        <v>38961</v>
      </c>
      <c r="C31" s="66">
        <f t="shared" si="4"/>
        <v>4574.107371427119</v>
      </c>
      <c r="D31" s="67">
        <f t="shared" si="2"/>
        <v>13.341146499995764</v>
      </c>
      <c r="E31" s="68">
        <f t="shared" si="0"/>
        <v>279.67965076911275</v>
      </c>
      <c r="F31" s="69">
        <f t="shared" si="5"/>
        <v>4294.427720658006</v>
      </c>
      <c r="G31" s="67">
        <f>SUM($D$11:D31)</f>
        <v>447.86446330928555</v>
      </c>
    </row>
    <row r="32" spans="1:7" ht="15">
      <c r="A32" s="11">
        <v>22</v>
      </c>
      <c r="B32" s="12">
        <v>38991</v>
      </c>
      <c r="C32" s="66">
        <f t="shared" si="4"/>
        <v>4294.427720658006</v>
      </c>
      <c r="D32" s="67">
        <f t="shared" si="2"/>
        <v>12.52541418525252</v>
      </c>
      <c r="E32" s="68">
        <f t="shared" si="0"/>
        <v>280.495383083856</v>
      </c>
      <c r="F32" s="69">
        <f t="shared" si="5"/>
        <v>4013.9323375741506</v>
      </c>
      <c r="G32" s="67">
        <f>SUM($D$11:D32)</f>
        <v>460.3898774945381</v>
      </c>
    </row>
    <row r="33" spans="1:7" ht="15">
      <c r="A33" s="11">
        <v>23</v>
      </c>
      <c r="B33" s="12">
        <v>39022</v>
      </c>
      <c r="C33" s="66">
        <f t="shared" si="4"/>
        <v>4013.9323375741506</v>
      </c>
      <c r="D33" s="67">
        <f t="shared" si="2"/>
        <v>11.70730265125794</v>
      </c>
      <c r="E33" s="68">
        <f t="shared" si="0"/>
        <v>281.3134946178506</v>
      </c>
      <c r="F33" s="69">
        <f t="shared" si="5"/>
        <v>3732.6188429563</v>
      </c>
      <c r="G33" s="67">
        <f>SUM($D$11:D33)</f>
        <v>472.097180145796</v>
      </c>
    </row>
    <row r="34" spans="1:7" ht="15">
      <c r="A34" s="13">
        <v>24</v>
      </c>
      <c r="B34" s="14">
        <v>39052</v>
      </c>
      <c r="C34" s="70">
        <f t="shared" si="4"/>
        <v>3732.6188429563</v>
      </c>
      <c r="D34" s="71">
        <f t="shared" si="2"/>
        <v>10.886804958622543</v>
      </c>
      <c r="E34" s="72">
        <f t="shared" si="0"/>
        <v>282.133992310486</v>
      </c>
      <c r="F34" s="73">
        <f t="shared" si="5"/>
        <v>3450.484850645814</v>
      </c>
      <c r="G34" s="71">
        <f>SUM($D$11:D34)</f>
        <v>482.98398510441854</v>
      </c>
    </row>
    <row r="35" spans="1:7" ht="15">
      <c r="A35" s="11">
        <v>25</v>
      </c>
      <c r="B35" s="12">
        <v>39083</v>
      </c>
      <c r="C35" s="66">
        <f t="shared" si="4"/>
        <v>3450.484850645814</v>
      </c>
      <c r="D35" s="67">
        <f t="shared" si="2"/>
        <v>10.063914147716957</v>
      </c>
      <c r="E35" s="68">
        <f t="shared" si="0"/>
        <v>282.95688312139157</v>
      </c>
      <c r="F35" s="69">
        <f t="shared" si="5"/>
        <v>3167.5279675244224</v>
      </c>
      <c r="G35" s="67">
        <f>SUM($D$11:D35)</f>
        <v>493.0478992521355</v>
      </c>
    </row>
    <row r="36" spans="1:7" ht="15">
      <c r="A36" s="11">
        <v>26</v>
      </c>
      <c r="B36" s="12">
        <v>39114</v>
      </c>
      <c r="C36" s="66">
        <f t="shared" si="4"/>
        <v>3167.5279675244224</v>
      </c>
      <c r="D36" s="67">
        <f t="shared" si="2"/>
        <v>9.2386232386129</v>
      </c>
      <c r="E36" s="68">
        <f t="shared" si="0"/>
        <v>283.78217403049564</v>
      </c>
      <c r="F36" s="69">
        <f t="shared" si="5"/>
        <v>2883.7457934939266</v>
      </c>
      <c r="G36" s="67">
        <f>SUM($D$11:D36)</f>
        <v>502.2865224907484</v>
      </c>
    </row>
    <row r="37" spans="1:7" ht="15">
      <c r="A37" s="11">
        <v>27</v>
      </c>
      <c r="B37" s="12">
        <v>39142</v>
      </c>
      <c r="C37" s="66">
        <f t="shared" si="4"/>
        <v>2883.7457934939266</v>
      </c>
      <c r="D37" s="67">
        <f t="shared" si="2"/>
        <v>8.410925231023954</v>
      </c>
      <c r="E37" s="68">
        <f t="shared" si="0"/>
        <v>284.6098720380846</v>
      </c>
      <c r="F37" s="69">
        <f t="shared" si="5"/>
        <v>2599.135921455842</v>
      </c>
      <c r="G37" s="67">
        <f>SUM($D$11:D37)</f>
        <v>510.69744772177233</v>
      </c>
    </row>
    <row r="38" spans="1:7" ht="15">
      <c r="A38" s="11">
        <v>28</v>
      </c>
      <c r="B38" s="12">
        <v>39173</v>
      </c>
      <c r="C38" s="66">
        <f t="shared" si="4"/>
        <v>2599.135921455842</v>
      </c>
      <c r="D38" s="67">
        <f t="shared" si="2"/>
        <v>7.580813104246206</v>
      </c>
      <c r="E38" s="68">
        <f t="shared" si="0"/>
        <v>285.4399841648623</v>
      </c>
      <c r="F38" s="69">
        <f t="shared" si="5"/>
        <v>2313.6959372909796</v>
      </c>
      <c r="G38" s="67">
        <f>SUM($D$11:D38)</f>
        <v>518.2782608260186</v>
      </c>
    </row>
    <row r="39" spans="1:7" ht="15">
      <c r="A39" s="11">
        <v>29</v>
      </c>
      <c r="B39" s="12">
        <v>39203</v>
      </c>
      <c r="C39" s="66">
        <f t="shared" si="4"/>
        <v>2313.6959372909796</v>
      </c>
      <c r="D39" s="67">
        <f t="shared" si="2"/>
        <v>6.748279817098691</v>
      </c>
      <c r="E39" s="68">
        <f t="shared" si="0"/>
        <v>286.2725174520098</v>
      </c>
      <c r="F39" s="69">
        <f t="shared" si="5"/>
        <v>2027.4234198389697</v>
      </c>
      <c r="G39" s="67">
        <f>SUM($D$11:D39)</f>
        <v>525.0265406431173</v>
      </c>
    </row>
    <row r="40" spans="1:7" ht="15">
      <c r="A40" s="11">
        <v>30</v>
      </c>
      <c r="B40" s="12">
        <v>39234</v>
      </c>
      <c r="C40" s="66">
        <f t="shared" si="4"/>
        <v>2027.4234198389697</v>
      </c>
      <c r="D40" s="67">
        <f t="shared" si="2"/>
        <v>5.913318307863662</v>
      </c>
      <c r="E40" s="68">
        <f t="shared" si="0"/>
        <v>287.10747896124485</v>
      </c>
      <c r="F40" s="69">
        <f t="shared" si="5"/>
        <v>1740.3159408777249</v>
      </c>
      <c r="G40" s="67">
        <f>SUM($D$11:D40)</f>
        <v>530.9398589509809</v>
      </c>
    </row>
    <row r="41" spans="1:7" ht="15">
      <c r="A41" s="11">
        <v>31</v>
      </c>
      <c r="B41" s="12">
        <v>39264</v>
      </c>
      <c r="C41" s="66">
        <f t="shared" si="4"/>
        <v>1740.3159408777249</v>
      </c>
      <c r="D41" s="67">
        <f t="shared" si="2"/>
        <v>5.075921494226698</v>
      </c>
      <c r="E41" s="68">
        <f t="shared" si="0"/>
        <v>287.94487577488184</v>
      </c>
      <c r="F41" s="69">
        <f t="shared" si="5"/>
        <v>1452.371065102843</v>
      </c>
      <c r="G41" s="67">
        <f>SUM($D$11:D41)</f>
        <v>536.0157804452076</v>
      </c>
    </row>
    <row r="42" spans="1:7" ht="15">
      <c r="A42" s="11">
        <v>32</v>
      </c>
      <c r="B42" s="12">
        <v>39295</v>
      </c>
      <c r="C42" s="66">
        <f t="shared" si="4"/>
        <v>1452.371065102843</v>
      </c>
      <c r="D42" s="67">
        <f t="shared" si="2"/>
        <v>4.236082273216626</v>
      </c>
      <c r="E42" s="68">
        <f t="shared" si="0"/>
        <v>288.7847149958919</v>
      </c>
      <c r="F42" s="69">
        <f t="shared" si="5"/>
        <v>1163.5863501069512</v>
      </c>
      <c r="G42" s="67">
        <f>SUM($D$11:D42)</f>
        <v>540.2518627184243</v>
      </c>
    </row>
    <row r="43" spans="1:7" ht="15">
      <c r="A43" s="11">
        <v>33</v>
      </c>
      <c r="B43" s="12">
        <v>39326</v>
      </c>
      <c r="C43" s="66">
        <f t="shared" si="4"/>
        <v>1163.5863501069512</v>
      </c>
      <c r="D43" s="67">
        <f t="shared" si="2"/>
        <v>3.3937935211452745</v>
      </c>
      <c r="E43" s="68">
        <f t="shared" si="0"/>
        <v>289.6270037479633</v>
      </c>
      <c r="F43" s="69">
        <f t="shared" si="5"/>
        <v>873.9593463589879</v>
      </c>
      <c r="G43" s="67">
        <f>SUM($D$11:D43)</f>
        <v>543.6456562395696</v>
      </c>
    </row>
    <row r="44" spans="1:7" ht="15">
      <c r="A44" s="11">
        <v>34</v>
      </c>
      <c r="B44" s="12">
        <v>39356</v>
      </c>
      <c r="C44" s="66">
        <f t="shared" si="4"/>
        <v>873.9593463589879</v>
      </c>
      <c r="D44" s="67">
        <f t="shared" si="2"/>
        <v>2.5490480935470483</v>
      </c>
      <c r="E44" s="68">
        <f t="shared" si="0"/>
        <v>290.47174917556146</v>
      </c>
      <c r="F44" s="69">
        <f t="shared" si="5"/>
        <v>583.4875971834265</v>
      </c>
      <c r="G44" s="67">
        <f>SUM($D$11:D44)</f>
        <v>546.1947043331166</v>
      </c>
    </row>
    <row r="45" spans="1:7" ht="15">
      <c r="A45" s="11">
        <v>35</v>
      </c>
      <c r="B45" s="12">
        <v>39387</v>
      </c>
      <c r="C45" s="66">
        <f t="shared" si="4"/>
        <v>583.4875971834265</v>
      </c>
      <c r="D45" s="67">
        <f t="shared" si="2"/>
        <v>1.7018388251183276</v>
      </c>
      <c r="E45" s="68">
        <f t="shared" si="0"/>
        <v>291.3189584439902</v>
      </c>
      <c r="F45" s="69">
        <f t="shared" si="5"/>
        <v>292.1686387394363</v>
      </c>
      <c r="G45" s="67">
        <f>SUM($D$11:D45)</f>
        <v>547.896543158235</v>
      </c>
    </row>
    <row r="46" spans="1:7" ht="15">
      <c r="A46" s="13">
        <v>36</v>
      </c>
      <c r="B46" s="14">
        <v>39417</v>
      </c>
      <c r="C46" s="70">
        <f t="shared" si="4"/>
        <v>292.1686387394363</v>
      </c>
      <c r="D46" s="71">
        <f t="shared" si="2"/>
        <v>0.8521585296566893</v>
      </c>
      <c r="E46" s="72">
        <f t="shared" si="0"/>
        <v>292.16863873945186</v>
      </c>
      <c r="F46" s="73">
        <f t="shared" si="5"/>
        <v>-1.5575096767861396E-11</v>
      </c>
      <c r="G46" s="71">
        <f>SUM($D$11:D46)</f>
        <v>548.7487016878916</v>
      </c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4" max="4" width="12.421875" style="0" bestFit="1" customWidth="1"/>
    <col min="5" max="5" width="13.28125" style="0" bestFit="1" customWidth="1"/>
  </cols>
  <sheetData>
    <row r="1" spans="1:5" ht="15">
      <c r="A1" s="74" t="s">
        <v>12</v>
      </c>
      <c r="B1" s="32" t="s">
        <v>13</v>
      </c>
      <c r="C1" s="33"/>
      <c r="D1" s="17"/>
      <c r="E1" s="18"/>
    </row>
    <row r="2" spans="1:5" ht="15">
      <c r="A2" s="34">
        <v>0</v>
      </c>
      <c r="B2" s="35" t="s">
        <v>14</v>
      </c>
      <c r="C2" s="36"/>
      <c r="D2" s="19"/>
      <c r="E2" s="20"/>
    </row>
    <row r="3" spans="1:5" ht="15">
      <c r="A3" s="34">
        <v>20</v>
      </c>
      <c r="B3" s="35" t="s">
        <v>15</v>
      </c>
      <c r="C3" s="36"/>
      <c r="D3" s="19"/>
      <c r="E3" s="20"/>
    </row>
    <row r="4" spans="1:5" ht="15">
      <c r="A4" s="34">
        <v>25</v>
      </c>
      <c r="B4" s="35" t="s">
        <v>16</v>
      </c>
      <c r="C4" s="36"/>
      <c r="D4" s="19"/>
      <c r="E4" s="20"/>
    </row>
    <row r="5" spans="1:5" ht="15">
      <c r="A5" s="34">
        <v>30</v>
      </c>
      <c r="B5" s="35" t="s">
        <v>17</v>
      </c>
      <c r="C5" s="36"/>
      <c r="D5" s="19"/>
      <c r="E5" s="20"/>
    </row>
    <row r="6" spans="1:5" ht="15">
      <c r="A6" s="37">
        <v>35</v>
      </c>
      <c r="B6" s="38" t="s">
        <v>18</v>
      </c>
      <c r="C6" s="39"/>
      <c r="D6" s="19"/>
      <c r="E6" s="20"/>
    </row>
    <row r="7" spans="1:5" ht="15">
      <c r="A7" s="21"/>
      <c r="B7" s="19"/>
      <c r="C7" s="19"/>
      <c r="D7" s="19"/>
      <c r="E7" s="20"/>
    </row>
    <row r="8" spans="1:5" ht="15">
      <c r="A8" s="22" t="s">
        <v>19</v>
      </c>
      <c r="B8" s="23" t="s">
        <v>20</v>
      </c>
      <c r="C8" s="23" t="s">
        <v>21</v>
      </c>
      <c r="D8" s="23" t="s">
        <v>22</v>
      </c>
      <c r="E8" s="24" t="s">
        <v>13</v>
      </c>
    </row>
    <row r="9" spans="1:5" ht="15">
      <c r="A9" s="25" t="s">
        <v>23</v>
      </c>
      <c r="B9" s="19">
        <v>176</v>
      </c>
      <c r="C9" s="19">
        <v>80</v>
      </c>
      <c r="D9" s="30">
        <f>C9*10000/B9/B9</f>
        <v>25.826446280991732</v>
      </c>
      <c r="E9" s="20" t="str">
        <f>VLOOKUP(D9,$A$2:$B$6,2)</f>
        <v>lievä ylipaino</v>
      </c>
    </row>
    <row r="10" spans="1:5" ht="15">
      <c r="A10" s="25" t="s">
        <v>24</v>
      </c>
      <c r="B10" s="19">
        <v>176</v>
      </c>
      <c r="C10" s="19">
        <v>78</v>
      </c>
      <c r="D10" s="30">
        <f>C10*10000/B10/B10</f>
        <v>25.180785123966942</v>
      </c>
      <c r="E10" s="20" t="str">
        <f>VLOOKUP(D10,$A$2:$B$6,2)</f>
        <v>lievä ylipaino</v>
      </c>
    </row>
    <row r="11" spans="1:5" ht="15">
      <c r="A11" s="25" t="s">
        <v>25</v>
      </c>
      <c r="B11" s="19">
        <v>172</v>
      </c>
      <c r="C11" s="19">
        <v>90</v>
      </c>
      <c r="D11" s="30">
        <f>C11*10000/B11/B11</f>
        <v>30.421849648458625</v>
      </c>
      <c r="E11" s="20" t="str">
        <f>VLOOKUP(D11,$A$2:$B$6,2)</f>
        <v>selvä ylipaino</v>
      </c>
    </row>
    <row r="12" spans="1:5" ht="15">
      <c r="A12" s="25" t="s">
        <v>26</v>
      </c>
      <c r="B12" s="29">
        <v>185</v>
      </c>
      <c r="C12" s="29">
        <v>76</v>
      </c>
      <c r="D12" s="30">
        <f>C12*10000/B12/B12</f>
        <v>22.20598977355734</v>
      </c>
      <c r="E12" s="20" t="str">
        <f>VLOOKUP(D12,$A$2:$B$6,2)</f>
        <v>ihannepaino</v>
      </c>
    </row>
    <row r="13" spans="1:5" ht="15">
      <c r="A13" s="26" t="s">
        <v>27</v>
      </c>
      <c r="B13" s="27">
        <v>186</v>
      </c>
      <c r="C13" s="27">
        <v>69</v>
      </c>
      <c r="D13" s="31">
        <f>C13*10000/B13/B13</f>
        <v>19.944502254595907</v>
      </c>
      <c r="E13" s="28" t="str">
        <f>VLOOKUP(D13,$A$2:$B$6,2)</f>
        <v>alipaino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140625" style="0" bestFit="1" customWidth="1"/>
    <col min="6" max="6" width="9.421875" style="0" bestFit="1" customWidth="1"/>
  </cols>
  <sheetData>
    <row r="1" ht="18.75">
      <c r="A1" s="40" t="s">
        <v>28</v>
      </c>
    </row>
    <row r="2" ht="15">
      <c r="A2" t="s">
        <v>29</v>
      </c>
    </row>
    <row r="4" spans="1:2" ht="15">
      <c r="A4" t="s">
        <v>30</v>
      </c>
      <c r="B4" s="47">
        <v>10</v>
      </c>
    </row>
    <row r="5" spans="1:2" ht="15">
      <c r="A5" t="s">
        <v>31</v>
      </c>
      <c r="B5">
        <v>8</v>
      </c>
    </row>
    <row r="7" spans="1:6" ht="30">
      <c r="A7" s="8" t="s">
        <v>32</v>
      </c>
      <c r="B7" s="41" t="s">
        <v>33</v>
      </c>
      <c r="C7" s="41" t="s">
        <v>34</v>
      </c>
      <c r="D7" s="43">
        <v>0.5</v>
      </c>
      <c r="E7" s="42">
        <v>1</v>
      </c>
      <c r="F7" s="8" t="s">
        <v>35</v>
      </c>
    </row>
    <row r="8" spans="1:6" ht="15">
      <c r="A8" s="9" t="s">
        <v>36</v>
      </c>
      <c r="B8" s="10">
        <v>38418</v>
      </c>
      <c r="C8" s="9">
        <v>13</v>
      </c>
      <c r="D8" s="9">
        <f>IF(C8&lt;=$B$5,0,IF(C8&gt;$B$5,MIN(2,C8-$B$5)))</f>
        <v>2</v>
      </c>
      <c r="E8" s="11">
        <f>IF(C8&lt;=$B$5+2,0,C8-$B$5-2)</f>
        <v>3</v>
      </c>
      <c r="F8" s="44">
        <f>(C8-D8-E8)*$B$4+D8*$B$4*1.5+E8*$B$4*2</f>
        <v>170</v>
      </c>
    </row>
    <row r="9" spans="1:6" ht="15">
      <c r="A9" s="11" t="s">
        <v>37</v>
      </c>
      <c r="B9" s="12">
        <v>38419</v>
      </c>
      <c r="C9" s="11">
        <v>9</v>
      </c>
      <c r="D9" s="11">
        <f>IF(C9&lt;=$B$5,0,IF(C9&gt;$B$5,MIN(2,C9-$B$5)))</f>
        <v>1</v>
      </c>
      <c r="E9" s="11">
        <f>IF(C9&lt;=$B$5+2,0,C9-$B$5-2)</f>
        <v>0</v>
      </c>
      <c r="F9" s="44">
        <f>(C9-D9-E9)*$B$4+D9*$B$4*1.5+E9*$B$4*2</f>
        <v>95</v>
      </c>
    </row>
    <row r="10" spans="1:6" ht="15">
      <c r="A10" s="11" t="s">
        <v>38</v>
      </c>
      <c r="B10" s="12">
        <v>38420</v>
      </c>
      <c r="C10" s="11">
        <v>10</v>
      </c>
      <c r="D10" s="11">
        <f>IF(C10&lt;=$B$5,0,IF(C10&gt;$B$5,MIN(2,C10-$B$5)))</f>
        <v>2</v>
      </c>
      <c r="E10" s="11">
        <f>IF(C10&lt;=$B$5+2,0,C10-$B$5-2)</f>
        <v>0</v>
      </c>
      <c r="F10" s="44">
        <f>(C10-D10-E10)*$B$4+D10*$B$4*1.5+E10*$B$4*2</f>
        <v>110</v>
      </c>
    </row>
    <row r="11" spans="1:6" ht="15">
      <c r="A11" s="11" t="s">
        <v>39</v>
      </c>
      <c r="B11" s="12">
        <v>38421</v>
      </c>
      <c r="C11" s="11">
        <v>7</v>
      </c>
      <c r="D11" s="11">
        <f>IF(C11&lt;=$B$5,0,IF(C11&gt;$B$5,MIN(2,C11-$B$5)))</f>
        <v>0</v>
      </c>
      <c r="E11" s="11">
        <f>IF(C11&lt;=$B$5+2,0,C11-$B$5-2)</f>
        <v>0</v>
      </c>
      <c r="F11" s="44">
        <f>(C11-D11-E11)*$B$4+D11*$B$4*1.5+E11*$B$4*2</f>
        <v>70</v>
      </c>
    </row>
    <row r="12" spans="1:6" ht="15">
      <c r="A12" s="13" t="s">
        <v>40</v>
      </c>
      <c r="B12" s="14">
        <v>38422</v>
      </c>
      <c r="C12" s="13">
        <v>8</v>
      </c>
      <c r="D12" s="13">
        <f>IF(C12&lt;=$B$5,0,IF(C12&gt;$B$5,MIN(2,C12-$B$5)))</f>
        <v>0</v>
      </c>
      <c r="E12" s="13">
        <f>IF(C12&lt;=$B$5+2,0,C12-$B$5-2)</f>
        <v>0</v>
      </c>
      <c r="F12" s="45">
        <f>(C12-D12-E12)*$B$4+D12*$B$4*1.5+E12*$B$4*2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5.140625" style="0" bestFit="1" customWidth="1"/>
    <col min="6" max="6" width="9.421875" style="0" bestFit="1" customWidth="1"/>
  </cols>
  <sheetData>
    <row r="1" ht="18.75">
      <c r="A1" s="40" t="s">
        <v>28</v>
      </c>
    </row>
    <row r="2" ht="15">
      <c r="A2" t="s">
        <v>41</v>
      </c>
    </row>
    <row r="4" spans="1:2" ht="15">
      <c r="A4" t="s">
        <v>30</v>
      </c>
      <c r="B4" s="47">
        <v>10</v>
      </c>
    </row>
    <row r="5" spans="1:2" ht="15">
      <c r="A5" t="s">
        <v>31</v>
      </c>
      <c r="B5">
        <v>8</v>
      </c>
    </row>
    <row r="7" spans="1:6" ht="30">
      <c r="A7" s="8" t="s">
        <v>32</v>
      </c>
      <c r="B7" s="41" t="s">
        <v>33</v>
      </c>
      <c r="C7" s="41" t="s">
        <v>34</v>
      </c>
      <c r="D7" s="43">
        <v>0.5</v>
      </c>
      <c r="E7" s="42">
        <v>1</v>
      </c>
      <c r="F7" s="8" t="s">
        <v>35</v>
      </c>
    </row>
    <row r="8" spans="1:6" ht="15">
      <c r="A8" s="9" t="s">
        <v>36</v>
      </c>
      <c r="B8" s="10">
        <v>38418</v>
      </c>
      <c r="C8" s="9">
        <v>12</v>
      </c>
      <c r="D8" s="9">
        <f>IF(C8&lt;=$B$5,0,IF(C8&gt;$B$5,MIN(2,C8-$B$5)))</f>
        <v>2</v>
      </c>
      <c r="E8" s="11">
        <f>IF(C8&lt;=$B$5+2,0,C8-$B$5-2)</f>
        <v>2</v>
      </c>
      <c r="F8" s="44">
        <f>(C8-D8-E8)*$B$4+D8*$B$4*1.5+E8*$B$4*2</f>
        <v>150</v>
      </c>
    </row>
    <row r="9" spans="1:6" ht="15">
      <c r="A9" s="11" t="s">
        <v>37</v>
      </c>
      <c r="B9" s="12">
        <v>38419</v>
      </c>
      <c r="C9" s="11">
        <v>14</v>
      </c>
      <c r="D9" s="11">
        <f>IF(C9&lt;=$B$5,0,IF(C9&gt;$B$5,MIN(2,C9-$B$5)))</f>
        <v>2</v>
      </c>
      <c r="E9" s="11">
        <f>IF(C9&lt;=$B$5+2,0,C9-$B$5-2)</f>
        <v>4</v>
      </c>
      <c r="F9" s="44">
        <f>(C9-D9-E9)*$B$4+D9*$B$4*1.5+E9*$B$4*2</f>
        <v>190</v>
      </c>
    </row>
    <row r="10" spans="1:6" ht="15">
      <c r="A10" s="11" t="s">
        <v>38</v>
      </c>
      <c r="B10" s="12">
        <v>38420</v>
      </c>
      <c r="C10" s="11">
        <v>10</v>
      </c>
      <c r="D10" s="11">
        <f>IF(C10&lt;=$B$5,0,IF(C10&gt;$B$5,MIN(2,C10-$B$5)))</f>
        <v>2</v>
      </c>
      <c r="E10" s="11">
        <f>IF(C10&lt;=$B$5+2,0,C10-$B$5-2)</f>
        <v>0</v>
      </c>
      <c r="F10" s="44">
        <f>(C10-D10-E10)*$B$4+D10*$B$4*1.5+E10*$B$4*2</f>
        <v>110</v>
      </c>
    </row>
    <row r="11" spans="1:6" ht="15">
      <c r="A11" s="11" t="s">
        <v>39</v>
      </c>
      <c r="B11" s="12">
        <v>38421</v>
      </c>
      <c r="C11" s="11">
        <v>8</v>
      </c>
      <c r="D11" s="11">
        <f>IF(C11&lt;=$B$5,0,IF(C11&gt;$B$5,MIN(2,C11-$B$5)))</f>
        <v>0</v>
      </c>
      <c r="E11" s="11">
        <f>IF(C11&lt;=$B$5+2,0,C11-$B$5-2)</f>
        <v>0</v>
      </c>
      <c r="F11" s="44">
        <f>(C11-D11-E11)*$B$4+D11*$B$4*1.5+E11*$B$4*2</f>
        <v>80</v>
      </c>
    </row>
    <row r="12" spans="1:6" ht="15">
      <c r="A12" s="13" t="s">
        <v>40</v>
      </c>
      <c r="B12" s="14">
        <v>38422</v>
      </c>
      <c r="C12" s="13">
        <v>6</v>
      </c>
      <c r="D12" s="13">
        <f>IF(C12&lt;=$B$5,0,IF(C12&gt;$B$5,MIN(2,C12-$B$5)))</f>
        <v>0</v>
      </c>
      <c r="E12" s="13">
        <f>IF(C12&lt;=$B$5+2,0,C12-$B$5-2)</f>
        <v>0</v>
      </c>
      <c r="F12" s="45">
        <f>(C12-D12-E12)*$B$4+D12*$B$4*1.5+E12*$B$4*2</f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5.140625" style="0" bestFit="1" customWidth="1"/>
    <col min="6" max="6" width="9.421875" style="0" bestFit="1" customWidth="1"/>
  </cols>
  <sheetData>
    <row r="1" ht="18.75">
      <c r="A1" s="40" t="s">
        <v>43</v>
      </c>
    </row>
    <row r="2" ht="15">
      <c r="A2" t="s">
        <v>42</v>
      </c>
    </row>
    <row r="4" spans="1:2" ht="15">
      <c r="A4" t="s">
        <v>30</v>
      </c>
      <c r="B4" s="47">
        <v>10</v>
      </c>
    </row>
    <row r="5" spans="1:2" ht="15">
      <c r="A5" t="s">
        <v>31</v>
      </c>
      <c r="B5">
        <v>8</v>
      </c>
    </row>
    <row r="7" spans="1:6" ht="30">
      <c r="A7" s="8" t="s">
        <v>32</v>
      </c>
      <c r="B7" s="41" t="s">
        <v>33</v>
      </c>
      <c r="C7" s="46" t="s">
        <v>34</v>
      </c>
      <c r="D7" s="43">
        <v>0.5</v>
      </c>
      <c r="E7" s="42">
        <v>1</v>
      </c>
      <c r="F7" s="8" t="s">
        <v>35</v>
      </c>
    </row>
    <row r="8" spans="1:6" ht="15">
      <c r="A8" s="9" t="s">
        <v>36</v>
      </c>
      <c r="B8" s="10">
        <v>38418</v>
      </c>
      <c r="C8" s="9">
        <v>7</v>
      </c>
      <c r="D8" s="9">
        <f>IF(C8&lt;=$B$5,0,IF(C8&gt;$B$5,MIN(2,C8-$B$5)))</f>
        <v>0</v>
      </c>
      <c r="E8" s="11">
        <f>IF(C8&lt;=$B$5+2,0,C8-$B$5-2)</f>
        <v>0</v>
      </c>
      <c r="F8" s="44">
        <f>(C8-D8-E8)*$B$4+D8*$B$4*1.5+E8*$B$4*2</f>
        <v>70</v>
      </c>
    </row>
    <row r="9" spans="1:6" ht="15">
      <c r="A9" s="11" t="s">
        <v>37</v>
      </c>
      <c r="B9" s="12">
        <v>38419</v>
      </c>
      <c r="C9" s="11">
        <v>9</v>
      </c>
      <c r="D9" s="11">
        <f>IF(C9&lt;=$B$5,0,IF(C9&gt;$B$5,MIN(2,C9-$B$5)))</f>
        <v>1</v>
      </c>
      <c r="E9" s="11">
        <f>IF(C9&lt;=$B$5+2,0,C9-$B$5-2)</f>
        <v>0</v>
      </c>
      <c r="F9" s="44">
        <f>(C9-D9-E9)*$B$4+D9*$B$4*1.5+E9*$B$4*2</f>
        <v>95</v>
      </c>
    </row>
    <row r="10" spans="1:6" ht="15">
      <c r="A10" s="11" t="s">
        <v>38</v>
      </c>
      <c r="B10" s="12">
        <v>38420</v>
      </c>
      <c r="C10" s="11">
        <v>11</v>
      </c>
      <c r="D10" s="11">
        <f>IF(C10&lt;=$B$5,0,IF(C10&gt;$B$5,MIN(2,C10-$B$5)))</f>
        <v>2</v>
      </c>
      <c r="E10" s="11">
        <f>IF(C10&lt;=$B$5+2,0,C10-$B$5-2)</f>
        <v>1</v>
      </c>
      <c r="F10" s="44">
        <f>(C10-D10-E10)*$B$4+D10*$B$4*1.5+E10*$B$4*2</f>
        <v>130</v>
      </c>
    </row>
    <row r="11" spans="1:6" ht="15">
      <c r="A11" s="11" t="s">
        <v>39</v>
      </c>
      <c r="B11" s="12">
        <v>38421</v>
      </c>
      <c r="C11" s="11">
        <v>13</v>
      </c>
      <c r="D11" s="11">
        <f>IF(C11&lt;=$B$5,0,IF(C11&gt;$B$5,MIN(2,C11-$B$5)))</f>
        <v>2</v>
      </c>
      <c r="E11" s="11">
        <f>IF(C11&lt;=$B$5+2,0,C11-$B$5-2)</f>
        <v>3</v>
      </c>
      <c r="F11" s="44">
        <f>(C11-D11-E11)*$B$4+D11*$B$4*1.5+E11*$B$4*2</f>
        <v>170</v>
      </c>
    </row>
    <row r="12" spans="1:6" ht="15">
      <c r="A12" s="13" t="s">
        <v>40</v>
      </c>
      <c r="B12" s="14">
        <v>38422</v>
      </c>
      <c r="C12" s="13">
        <v>15</v>
      </c>
      <c r="D12" s="13">
        <f>IF(C12&lt;=$B$5,0,IF(C12&gt;$B$5,MIN(2,C12-$B$5)))</f>
        <v>2</v>
      </c>
      <c r="E12" s="13">
        <f>IF(C12&lt;=$B$5+2,0,C12-$B$5-2)</f>
        <v>5</v>
      </c>
      <c r="F12" s="45">
        <f>(C12-D12-E12)*$B$4+D12*$B$4*1.5+E12*$B$4*2</f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5.140625" style="0" bestFit="1" customWidth="1"/>
    <col min="6" max="6" width="9.421875" style="0" bestFit="1" customWidth="1"/>
  </cols>
  <sheetData>
    <row r="1" ht="18.75">
      <c r="A1" s="40" t="s">
        <v>43</v>
      </c>
    </row>
    <row r="4" ht="15">
      <c r="B4" s="47"/>
    </row>
    <row r="7" spans="1:6" ht="30">
      <c r="A7" s="8" t="s">
        <v>32</v>
      </c>
      <c r="B7" s="41" t="s">
        <v>33</v>
      </c>
      <c r="C7" s="46" t="s">
        <v>34</v>
      </c>
      <c r="D7" s="43">
        <v>0.5</v>
      </c>
      <c r="E7" s="42">
        <v>1</v>
      </c>
      <c r="F7" s="8" t="s">
        <v>35</v>
      </c>
    </row>
    <row r="8" spans="1:6" ht="15">
      <c r="A8" s="9" t="s">
        <v>36</v>
      </c>
      <c r="B8" s="10">
        <v>38418</v>
      </c>
      <c r="C8" s="9">
        <f>'T3_sukunimi'!C8+'T3_sukunimi (2)'!C8+'T3_sukunimi (3)'!C8</f>
        <v>32</v>
      </c>
      <c r="D8" s="9">
        <f>'T3_sukunimi'!D8+'T3_sukunimi (2)'!D8+'T3_sukunimi (3)'!D8</f>
        <v>4</v>
      </c>
      <c r="E8" s="9">
        <f>'T3_sukunimi'!E8+'T3_sukunimi (2)'!E8+'T3_sukunimi (3)'!E8</f>
        <v>5</v>
      </c>
      <c r="F8" s="48">
        <f>'T3_sukunimi'!F8+'T3_sukunimi (2)'!F8+'T3_sukunimi (3)'!F8</f>
        <v>390</v>
      </c>
    </row>
    <row r="9" spans="1:6" ht="15">
      <c r="A9" s="11" t="s">
        <v>37</v>
      </c>
      <c r="B9" s="12">
        <v>38419</v>
      </c>
      <c r="C9" s="11">
        <f>'T3_sukunimi'!C9+'T3_sukunimi (2)'!C9+'T3_sukunimi (3)'!C9</f>
        <v>32</v>
      </c>
      <c r="D9" s="11">
        <f>'T3_sukunimi'!D9+'T3_sukunimi (2)'!D9+'T3_sukunimi (3)'!D9</f>
        <v>4</v>
      </c>
      <c r="E9" s="11">
        <f>'T3_sukunimi'!E9+'T3_sukunimi (2)'!E9+'T3_sukunimi (3)'!E9</f>
        <v>4</v>
      </c>
      <c r="F9" s="44">
        <f>'T3_sukunimi'!F9+'T3_sukunimi (2)'!F9+'T3_sukunimi (3)'!F9</f>
        <v>380</v>
      </c>
    </row>
    <row r="10" spans="1:6" ht="15">
      <c r="A10" s="11" t="s">
        <v>38</v>
      </c>
      <c r="B10" s="12">
        <v>38420</v>
      </c>
      <c r="C10" s="11">
        <f>'T3_sukunimi'!C10+'T3_sukunimi (2)'!C10+'T3_sukunimi (3)'!C10</f>
        <v>31</v>
      </c>
      <c r="D10" s="11">
        <f>'T3_sukunimi'!D10+'T3_sukunimi (2)'!D10+'T3_sukunimi (3)'!D10</f>
        <v>6</v>
      </c>
      <c r="E10" s="11">
        <f>'T3_sukunimi'!E10+'T3_sukunimi (2)'!E10+'T3_sukunimi (3)'!E10</f>
        <v>1</v>
      </c>
      <c r="F10" s="44">
        <f>'T3_sukunimi'!F10+'T3_sukunimi (2)'!F10+'T3_sukunimi (3)'!F10</f>
        <v>350</v>
      </c>
    </row>
    <row r="11" spans="1:6" ht="15">
      <c r="A11" s="11" t="s">
        <v>39</v>
      </c>
      <c r="B11" s="12">
        <v>38421</v>
      </c>
      <c r="C11" s="11">
        <f>'T3_sukunimi'!C11+'T3_sukunimi (2)'!C11+'T3_sukunimi (3)'!C11</f>
        <v>28</v>
      </c>
      <c r="D11" s="11">
        <f>'T3_sukunimi'!D11+'T3_sukunimi (2)'!D11+'T3_sukunimi (3)'!D11</f>
        <v>2</v>
      </c>
      <c r="E11" s="11">
        <f>'T3_sukunimi'!E11+'T3_sukunimi (2)'!E11+'T3_sukunimi (3)'!E11</f>
        <v>3</v>
      </c>
      <c r="F11" s="44">
        <f>'T3_sukunimi'!F11+'T3_sukunimi (2)'!F11+'T3_sukunimi (3)'!F11</f>
        <v>320</v>
      </c>
    </row>
    <row r="12" spans="1:6" ht="15">
      <c r="A12" s="13" t="s">
        <v>40</v>
      </c>
      <c r="B12" s="14">
        <v>38422</v>
      </c>
      <c r="C12" s="13">
        <f>'T3_sukunimi'!C12+'T3_sukunimi (2)'!C12+'T3_sukunimi (3)'!C12</f>
        <v>29</v>
      </c>
      <c r="D12" s="13">
        <f>'T3_sukunimi'!D12+'T3_sukunimi (2)'!D12+'T3_sukunimi (3)'!D12</f>
        <v>2</v>
      </c>
      <c r="E12" s="13">
        <f>'T3_sukunimi'!E12+'T3_sukunimi (2)'!E12+'T3_sukunimi (3)'!E12</f>
        <v>5</v>
      </c>
      <c r="F12" s="45">
        <f>'T3_sukunimi'!F12+'T3_sukunimi (2)'!F12+'T3_sukunimi (3)'!F12</f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2.57421875" style="0" bestFit="1" customWidth="1"/>
    <col min="2" max="2" width="12.140625" style="0" customWidth="1"/>
    <col min="3" max="3" width="15.8515625" style="0" bestFit="1" customWidth="1"/>
    <col min="4" max="4" width="17.28125" style="0" bestFit="1" customWidth="1"/>
    <col min="5" max="5" width="5.7109375" style="0" customWidth="1"/>
  </cols>
  <sheetData>
    <row r="1" spans="1:5" ht="18.75">
      <c r="A1" s="16"/>
      <c r="B1" s="79" t="s">
        <v>48</v>
      </c>
      <c r="C1" s="79"/>
      <c r="D1" s="79"/>
      <c r="E1" s="16"/>
    </row>
    <row r="2" spans="1:5" ht="18.75">
      <c r="A2" s="16"/>
      <c r="B2" s="75" t="s">
        <v>44</v>
      </c>
      <c r="C2" s="75" t="s">
        <v>45</v>
      </c>
      <c r="D2" s="75" t="s">
        <v>46</v>
      </c>
      <c r="E2" s="16" t="s">
        <v>47</v>
      </c>
    </row>
    <row r="3" spans="1:5" ht="15">
      <c r="A3" s="16" t="s">
        <v>49</v>
      </c>
      <c r="B3" s="51">
        <f>COUNTIF($C$8:$C$20,"N")</f>
        <v>3</v>
      </c>
      <c r="C3" s="58">
        <f>COUNTIF($C$8:$C$20,"K")</f>
        <v>5</v>
      </c>
      <c r="D3" s="56">
        <f>COUNTIF($C$8:$C$20,"E")</f>
        <v>2</v>
      </c>
      <c r="E3" s="16">
        <f>SUM(B3:D3)</f>
        <v>10</v>
      </c>
    </row>
    <row r="4" spans="1:5" ht="15">
      <c r="A4" s="16" t="s">
        <v>50</v>
      </c>
      <c r="B4" s="52">
        <f>SUMIF($C$8:$C$20,"N",$D$8:$D$20)</f>
        <v>98</v>
      </c>
      <c r="C4" s="59">
        <f>SUMIF($C$8:$C$20,"K",$D$8:$D$20)</f>
        <v>263</v>
      </c>
      <c r="D4" s="57">
        <f>SUMIF($C$8:$C$20,"E",$D$8:$D$20)</f>
        <v>114</v>
      </c>
      <c r="E4" s="16">
        <f>SUM(B4:D4)</f>
        <v>475</v>
      </c>
    </row>
    <row r="5" spans="1:5" ht="15">
      <c r="A5" s="16"/>
      <c r="B5" s="16"/>
      <c r="C5" s="16"/>
      <c r="D5" s="16"/>
      <c r="E5" s="16"/>
    </row>
    <row r="6" ht="15.75" thickBot="1"/>
    <row r="7" spans="2:4" ht="19.5" thickTop="1">
      <c r="B7" s="76" t="s">
        <v>19</v>
      </c>
      <c r="C7" s="77" t="s">
        <v>51</v>
      </c>
      <c r="D7" s="78" t="s">
        <v>50</v>
      </c>
    </row>
    <row r="8" spans="2:4" ht="15">
      <c r="B8" s="16" t="s">
        <v>52</v>
      </c>
      <c r="C8" s="53" t="s">
        <v>62</v>
      </c>
      <c r="D8" s="16">
        <v>23</v>
      </c>
    </row>
    <row r="9" spans="2:4" ht="15">
      <c r="B9" t="s">
        <v>53</v>
      </c>
      <c r="C9" s="50" t="s">
        <v>63</v>
      </c>
      <c r="D9">
        <v>32</v>
      </c>
    </row>
    <row r="10" spans="2:4" ht="15">
      <c r="B10" s="16" t="s">
        <v>54</v>
      </c>
      <c r="C10" s="53" t="s">
        <v>62</v>
      </c>
      <c r="D10" s="16">
        <v>43</v>
      </c>
    </row>
    <row r="11" spans="2:6" ht="15">
      <c r="B11" t="s">
        <v>55</v>
      </c>
      <c r="C11" s="50" t="s">
        <v>63</v>
      </c>
      <c r="D11">
        <v>12</v>
      </c>
      <c r="F11" s="49"/>
    </row>
    <row r="12" spans="2:4" ht="15">
      <c r="B12" s="16" t="s">
        <v>56</v>
      </c>
      <c r="C12" s="53" t="s">
        <v>64</v>
      </c>
      <c r="D12" s="16">
        <v>65</v>
      </c>
    </row>
    <row r="13" spans="2:4" ht="15">
      <c r="B13" t="s">
        <v>57</v>
      </c>
      <c r="C13" s="50" t="s">
        <v>62</v>
      </c>
      <c r="D13">
        <v>65</v>
      </c>
    </row>
    <row r="14" spans="2:4" ht="15">
      <c r="B14" s="16" t="s">
        <v>27</v>
      </c>
      <c r="C14" s="53" t="s">
        <v>62</v>
      </c>
      <c r="D14" s="16">
        <v>54</v>
      </c>
    </row>
    <row r="15" spans="2:4" ht="15">
      <c r="B15" t="s">
        <v>58</v>
      </c>
      <c r="C15" s="50" t="s">
        <v>63</v>
      </c>
      <c r="D15">
        <v>54</v>
      </c>
    </row>
    <row r="16" spans="2:4" ht="15">
      <c r="B16" s="16" t="s">
        <v>59</v>
      </c>
      <c r="C16" s="53" t="s">
        <v>64</v>
      </c>
      <c r="D16" s="16">
        <v>49</v>
      </c>
    </row>
    <row r="17" spans="2:4" ht="15">
      <c r="B17" t="s">
        <v>60</v>
      </c>
      <c r="C17" s="50" t="s">
        <v>62</v>
      </c>
      <c r="D17">
        <v>78</v>
      </c>
    </row>
    <row r="18" spans="2:4" ht="15">
      <c r="B18" s="16"/>
      <c r="C18" s="16"/>
      <c r="D18" s="16"/>
    </row>
    <row r="20" spans="2:4" ht="15">
      <c r="B20" s="16"/>
      <c r="C20" s="16"/>
      <c r="D20" s="16"/>
    </row>
    <row r="21" spans="2:4" ht="15.75" thickBot="1">
      <c r="B21" s="54" t="s">
        <v>61</v>
      </c>
      <c r="C21" s="60">
        <f>COUNTA(C8:C20)</f>
        <v>10</v>
      </c>
      <c r="D21" s="55">
        <f>SUM(D8:D20)</f>
        <v>475</v>
      </c>
    </row>
    <row r="22" ht="15.75" thickTop="1"/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huippuhemmo</dc:creator>
  <cp:keywords/>
  <dc:description/>
  <cp:lastModifiedBy>Veikko Niemi</cp:lastModifiedBy>
  <dcterms:created xsi:type="dcterms:W3CDTF">2008-10-03T09:34:34Z</dcterms:created>
  <dcterms:modified xsi:type="dcterms:W3CDTF">2008-11-29T15:23:30Z</dcterms:modified>
  <cp:category/>
  <cp:version/>
  <cp:contentType/>
  <cp:contentStatus/>
</cp:coreProperties>
</file>